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e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6860" windowHeight="14500" activeTab="1"/>
  </bookViews>
  <sheets>
    <sheet name="结算表" sheetId="1" r:id="rId1"/>
    <sheet name="资金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<sst xmlns="http://schemas.openxmlformats.org/spreadsheetml/2006/main" count="104" uniqueCount="57">
  <si>
    <t>订单编号</t>
  </si>
  <si>
    <t>单据编号</t>
  </si>
  <si>
    <t>单据类型</t>
  </si>
  <si>
    <t>商品编号</t>
  </si>
  <si>
    <t>商户订单号</t>
  </si>
  <si>
    <t>商品名称</t>
  </si>
  <si>
    <t>费用发生时间</t>
  </si>
  <si>
    <t>费用计费时间</t>
  </si>
  <si>
    <t>费用结算时间</t>
  </si>
  <si>
    <t>费用项</t>
  </si>
  <si>
    <t>金额</t>
  </si>
  <si>
    <t>币种</t>
  </si>
  <si>
    <t>商家应收/应付</t>
  </si>
  <si>
    <t>钱包结算备注</t>
  </si>
  <si>
    <t>店铺号</t>
  </si>
  <si>
    <t>京东门店编号</t>
  </si>
  <si>
    <t>品牌门店编号</t>
  </si>
  <si>
    <t>门店名称</t>
  </si>
  <si>
    <t>备注</t>
  </si>
  <si>
    <t>收支方向</t>
  </si>
  <si>
    <t>账单日期</t>
  </si>
  <si>
    <t>商品数量</t>
  </si>
  <si>
    <t>50700125070112003756139201</t>
  </si>
  <si>
    <t>订单</t>
  </si>
  <si>
    <t>商品保险服务费</t>
  </si>
  <si>
    <t>CNY</t>
  </si>
  <si>
    <t>应付</t>
  </si>
  <si>
    <t>2025年11月1日代收付服务费</t>
  </si>
  <si>
    <t>JD1931484741662599318195111766</t>
  </si>
  <si>
    <t>支出</t>
  </si>
  <si>
    <t>10100125070112003885729801</t>
  </si>
  <si>
    <t>美缝胶专用工具勾缝剂</t>
  </si>
  <si>
    <t>广告联合活动降扣佣金</t>
  </si>
  <si>
    <t>2025年11月1日费项</t>
  </si>
  <si>
    <t>10100125062911976022846601</t>
  </si>
  <si>
    <t>售后服务单</t>
  </si>
  <si>
    <t>货款</t>
  </si>
  <si>
    <t>2025年11月1日京东支付货款</t>
  </si>
  <si>
    <t>10100125070112012420693301</t>
  </si>
  <si>
    <t>应收</t>
  </si>
  <si>
    <t>收入</t>
  </si>
  <si>
    <t>53300125070112017614079001</t>
  </si>
  <si>
    <t>2025年11月1日微信等其他支付方式货款</t>
  </si>
  <si>
    <t>50700125070112005076136401</t>
  </si>
  <si>
    <t>JD1931484741662599323616093412</t>
  </si>
  <si>
    <t>10100125070112007917359701</t>
  </si>
  <si>
    <t>佣金</t>
  </si>
  <si>
    <t>53300125070112006006050001</t>
  </si>
  <si>
    <t>商户号</t>
  </si>
  <si>
    <t>账户代码</t>
  </si>
  <si>
    <t>账户名称</t>
  </si>
  <si>
    <t>日期</t>
  </si>
  <si>
    <t>账户余额(元)</t>
  </si>
  <si>
    <t>收入金额(元)</t>
  </si>
  <si>
    <t>支出金额(元)</t>
  </si>
  <si>
    <t>交易备注</t>
  </si>
  <si>
    <t>--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</si>
</sst>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22" fontId="0" fillId="0" borderId="0" xfId="0" applyNumberFormat="1">
      <alignment vertical="center"/>
    </xf>
    <xf numFmtId="0" fontId="0" fillId="0" borderId="0" xfId="0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46"/>
  <sheetViews>
    <sheetView topLeftCell="M1" workbookViewId="0">
      <selection activeCell="S11" sqref="S11"/>
    </sheetView>
  </sheetViews>
  <sheetFormatPr defaultColWidth="9" defaultRowHeight="16.8"/>
  <cols>
    <col min="1" max="1" width="14" customWidth="1"/>
    <col min="2" max="2" width="29.6428571428571" customWidth="1"/>
    <col min="3" max="3" width="11.7142857142857" customWidth="1"/>
    <col min="4" max="4" width="16.2142857142857" customWidth="1"/>
    <col min="5" max="5" width="36.3571428571429" customWidth="1"/>
    <col min="6" max="6" width="22.7678571428571" customWidth="1"/>
    <col min="7" max="8" width="18" customWidth="1"/>
    <col min="9" max="9" width="16.8571428571429" customWidth="1"/>
    <col min="10" max="10" width="22.9285714285714" customWidth="1"/>
    <col min="11" max="11" width="7.57142857142857" customWidth="1"/>
    <col min="12" max="12" width="5.57142857142857" customWidth="1"/>
    <col min="13" max="13" width="15.4285714285714" customWidth="1"/>
    <col min="14" max="14" width="38.5714285714286" customWidth="1"/>
    <col min="15" max="15" width="7.57142857142857" customWidth="1"/>
    <col min="16" max="17" width="14" customWidth="1"/>
    <col min="18" max="18" width="9.57142857142857" customWidth="1"/>
    <col min="19" max="19" width="34.1428571428571" customWidth="1"/>
    <col min="20" max="22" width="9.57142857142857" customWidth="1"/>
  </cols>
  <sheetData>
    <row r="1" spans="1:2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</row>
    <row r="2" customFormat="1" spans="1:22">
      <c r="A2" t="str">
        <f>"318195111766"</f>
        <v>318195111766</v>
      </c>
      <c r="B2" s="2" t="s">
        <v>22</v>
      </c>
      <c r="C2" t="s">
        <v>23</v>
      </c>
      <c r="D2" t="str">
        <f>"0"</f>
        <v>0</v>
      </c>
      <c r="E2" t="str">
        <f>"20251102014741140018161002610171"</f>
        <v>20251102014741140018161002610171</v>
      </c>
      <c r="G2" s="1">
        <v>45962.0224652778</v>
      </c>
      <c r="H2" s="1">
        <v>45962.0228587963</v>
      </c>
      <c r="I2" s="1">
        <v>45963.5418634259</v>
      </c>
      <c r="J2" t="s">
        <v>24</v>
      </c>
      <c r="K2">
        <v>-0.28</v>
      </c>
      <c r="L2" t="s">
        <v>25</v>
      </c>
      <c r="M2" t="s">
        <v>26</v>
      </c>
      <c r="N2" t="s">
        <v>27</v>
      </c>
      <c r="O2">
        <v>782412</v>
      </c>
      <c r="S2" t="s">
        <v>28</v>
      </c>
      <c r="T2" t="s">
        <v>29</v>
      </c>
      <c r="U2">
        <v>20251101</v>
      </c>
      <c r="V2">
        <v>0</v>
      </c>
    </row>
    <row r="3" customFormat="1" spans="1:22">
      <c r="A3" t="str">
        <f>"322835262118"</f>
        <v>322835262118</v>
      </c>
      <c r="B3" s="2" t="s">
        <v>30</v>
      </c>
      <c r="C3" t="s">
        <v>23</v>
      </c>
      <c r="D3" t="str">
        <f>"10113589944177"</f>
        <v>10113589944177</v>
      </c>
      <c r="E3" t="str">
        <f>"20251102014741140018161002610190"</f>
        <v>20251102014741140018161002610190</v>
      </c>
      <c r="F3" t="s">
        <v>31</v>
      </c>
      <c r="G3" s="1">
        <v>45955.6654861111</v>
      </c>
      <c r="H3" s="1">
        <v>45955.667662037</v>
      </c>
      <c r="I3" s="1">
        <v>45963.5418634259</v>
      </c>
      <c r="J3" t="s">
        <v>32</v>
      </c>
      <c r="K3">
        <v>-0.67</v>
      </c>
      <c r="L3" t="s">
        <v>25</v>
      </c>
      <c r="M3" t="s">
        <v>26</v>
      </c>
      <c r="N3" t="s">
        <v>33</v>
      </c>
      <c r="O3">
        <v>782412</v>
      </c>
      <c r="T3" t="s">
        <v>29</v>
      </c>
      <c r="U3">
        <v>20251101</v>
      </c>
      <c r="V3">
        <v>14</v>
      </c>
    </row>
    <row r="4" customFormat="1" spans="1:22">
      <c r="A4" t="str">
        <f>"322457330375"</f>
        <v>322457330375</v>
      </c>
      <c r="B4" s="2" t="s">
        <v>34</v>
      </c>
      <c r="C4" t="s">
        <v>35</v>
      </c>
      <c r="D4" t="str">
        <f>"10053464760522"</f>
        <v>10053464760522</v>
      </c>
      <c r="E4" t="str">
        <f>"20251102014741140018161002610149"</f>
        <v>20251102014741140018161002610149</v>
      </c>
      <c r="F4" t="s">
        <v>31</v>
      </c>
      <c r="G4" s="1">
        <v>45959.9460416667</v>
      </c>
      <c r="H4" s="1">
        <v>45959.9509143519</v>
      </c>
      <c r="I4" s="1">
        <v>45963.5418634259</v>
      </c>
      <c r="J4" t="s">
        <v>36</v>
      </c>
      <c r="K4">
        <v>-23.67</v>
      </c>
      <c r="L4" t="s">
        <v>25</v>
      </c>
      <c r="M4" t="s">
        <v>26</v>
      </c>
      <c r="N4" t="s">
        <v>37</v>
      </c>
      <c r="O4">
        <v>782412</v>
      </c>
      <c r="T4" t="s">
        <v>29</v>
      </c>
      <c r="U4">
        <v>20251101</v>
      </c>
      <c r="V4">
        <v>1</v>
      </c>
    </row>
    <row r="5" customFormat="1" spans="1:22">
      <c r="A5" t="str">
        <f>"322457330375"</f>
        <v>322457330375</v>
      </c>
      <c r="B5" s="2" t="s">
        <v>38</v>
      </c>
      <c r="C5" t="s">
        <v>23</v>
      </c>
      <c r="D5" t="str">
        <f>"10053464760522"</f>
        <v>10053464760522</v>
      </c>
      <c r="E5" t="str">
        <f>"20251102014741140018161002610149"</f>
        <v>20251102014741140018161002610149</v>
      </c>
      <c r="F5" t="s">
        <v>31</v>
      </c>
      <c r="G5" s="1">
        <v>45951.2756481481</v>
      </c>
      <c r="H5" s="1">
        <v>45951.2778240741</v>
      </c>
      <c r="I5" s="1">
        <v>45963.5418634259</v>
      </c>
      <c r="J5" t="s">
        <v>36</v>
      </c>
      <c r="K5">
        <v>23.67</v>
      </c>
      <c r="L5" t="s">
        <v>25</v>
      </c>
      <c r="M5" t="s">
        <v>39</v>
      </c>
      <c r="N5" t="s">
        <v>37</v>
      </c>
      <c r="O5">
        <v>782412</v>
      </c>
      <c r="T5" t="s">
        <v>40</v>
      </c>
      <c r="U5">
        <v>20251101</v>
      </c>
      <c r="V5">
        <v>1</v>
      </c>
    </row>
    <row r="6" customFormat="1" spans="1:22">
      <c r="A6" t="str">
        <f>"317981868753"</f>
        <v>317981868753</v>
      </c>
      <c r="B6" s="2" t="s">
        <v>41</v>
      </c>
      <c r="C6" t="s">
        <v>23</v>
      </c>
      <c r="D6" t="str">
        <f>"68404112834"</f>
        <v>68404112834</v>
      </c>
      <c r="E6" t="str">
        <f>"20251102014741140018161002610155"</f>
        <v>20251102014741140018161002610155</v>
      </c>
      <c r="F6" t="s">
        <v>31</v>
      </c>
      <c r="G6" s="1">
        <v>45954.3706712963</v>
      </c>
      <c r="H6" s="1">
        <v>45954.3729861111</v>
      </c>
      <c r="I6" s="1">
        <v>45963.5418634259</v>
      </c>
      <c r="J6" t="s">
        <v>36</v>
      </c>
      <c r="K6">
        <v>96</v>
      </c>
      <c r="L6" t="s">
        <v>25</v>
      </c>
      <c r="M6" t="s">
        <v>39</v>
      </c>
      <c r="N6" t="s">
        <v>42</v>
      </c>
      <c r="O6">
        <v>782412</v>
      </c>
      <c r="T6" t="s">
        <v>40</v>
      </c>
      <c r="U6">
        <v>20251101</v>
      </c>
      <c r="V6">
        <v>2</v>
      </c>
    </row>
    <row r="7" customFormat="1" spans="1:22">
      <c r="A7" t="str">
        <f>"323616093412"</f>
        <v>323616093412</v>
      </c>
      <c r="B7" s="2" t="s">
        <v>43</v>
      </c>
      <c r="C7" t="s">
        <v>23</v>
      </c>
      <c r="D7" t="str">
        <f>"0"</f>
        <v>0</v>
      </c>
      <c r="E7" t="str">
        <f>"20251102014741140018161002610171"</f>
        <v>20251102014741140018161002610171</v>
      </c>
      <c r="G7" s="1">
        <v>45962.3315740741</v>
      </c>
      <c r="H7" s="1">
        <v>45962.3317476852</v>
      </c>
      <c r="I7" s="1">
        <v>45963.5418634259</v>
      </c>
      <c r="J7" t="s">
        <v>24</v>
      </c>
      <c r="K7">
        <v>-0.56</v>
      </c>
      <c r="L7" t="s">
        <v>25</v>
      </c>
      <c r="M7" t="s">
        <v>26</v>
      </c>
      <c r="N7" t="s">
        <v>27</v>
      </c>
      <c r="O7">
        <v>782412</v>
      </c>
      <c r="S7" t="s">
        <v>44</v>
      </c>
      <c r="T7" t="s">
        <v>29</v>
      </c>
      <c r="U7">
        <v>20251101</v>
      </c>
      <c r="V7">
        <v>0</v>
      </c>
    </row>
    <row r="8" customFormat="1" spans="1:22">
      <c r="A8" t="str">
        <f>"322001076847"</f>
        <v>322001076847</v>
      </c>
      <c r="B8" s="2" t="s">
        <v>45</v>
      </c>
      <c r="C8" t="s">
        <v>35</v>
      </c>
      <c r="D8" t="str">
        <f>"54554109984"</f>
        <v>54554109984</v>
      </c>
      <c r="E8" t="str">
        <f>"20251102014741140018161002610181"</f>
        <v>20251102014741140018161002610181</v>
      </c>
      <c r="F8" t="s">
        <v>31</v>
      </c>
      <c r="G8" s="1">
        <v>45962.4370833333</v>
      </c>
      <c r="H8" s="1">
        <v>45962.4377893519</v>
      </c>
      <c r="I8" s="1">
        <v>45963.5418634259</v>
      </c>
      <c r="J8" t="s">
        <v>46</v>
      </c>
      <c r="K8">
        <v>1.27</v>
      </c>
      <c r="L8" t="s">
        <v>25</v>
      </c>
      <c r="M8" t="s">
        <v>39</v>
      </c>
      <c r="N8" t="s">
        <v>33</v>
      </c>
      <c r="O8">
        <v>782412</v>
      </c>
      <c r="T8" t="s">
        <v>40</v>
      </c>
      <c r="U8">
        <v>20251101</v>
      </c>
      <c r="V8">
        <v>2</v>
      </c>
    </row>
    <row r="9" customFormat="1" spans="1:22">
      <c r="A9" t="str">
        <f>"323285870766"</f>
        <v>323285870766</v>
      </c>
      <c r="B9" s="2" t="s">
        <v>47</v>
      </c>
      <c r="C9" t="s">
        <v>23</v>
      </c>
      <c r="D9" t="str">
        <f>"10024508511818"</f>
        <v>10024508511818</v>
      </c>
      <c r="E9" t="str">
        <f>"20251102014741140018161002610181"</f>
        <v>20251102014741140018161002610181</v>
      </c>
      <c r="F9" t="s">
        <v>31</v>
      </c>
      <c r="G9" s="1">
        <v>45958.5214699074</v>
      </c>
      <c r="H9" s="1">
        <v>45958.5239814815</v>
      </c>
      <c r="I9" s="1">
        <v>45963.5418634259</v>
      </c>
      <c r="J9" t="s">
        <v>46</v>
      </c>
      <c r="K9">
        <v>-0.48</v>
      </c>
      <c r="L9" t="s">
        <v>25</v>
      </c>
      <c r="M9" t="s">
        <v>26</v>
      </c>
      <c r="N9" t="s">
        <v>33</v>
      </c>
      <c r="O9">
        <v>782412</v>
      </c>
      <c r="T9" t="s">
        <v>29</v>
      </c>
      <c r="U9">
        <v>20251101</v>
      </c>
      <c r="V9">
        <v>1</v>
      </c>
    </row>
    <row r="10" spans="1:22">
      <c r="G10" s="1"/>
      <c r="H10" s="1"/>
      <c r="I10" s="1"/>
    </row>
    <row r="11" spans="1:22">
      <c r="G11" s="1"/>
      <c r="H11" s="1"/>
      <c r="I11" s="1"/>
    </row>
    <row r="12" spans="1:22">
      <c r="G12" s="1"/>
      <c r="H12" s="1"/>
      <c r="I12" s="1"/>
    </row>
    <row r="13" spans="1:22">
      <c r="G13" s="1"/>
      <c r="H13" s="1"/>
      <c r="I13" s="1"/>
    </row>
    <row r="14" spans="1:22">
      <c r="G14" s="1"/>
      <c r="H14" s="1"/>
      <c r="I14" s="1"/>
    </row>
    <row r="15" spans="1:22">
      <c r="G15" s="1"/>
      <c r="H15" s="1"/>
      <c r="I15" s="1"/>
    </row>
    <row r="16" spans="1:22">
      <c r="G16" s="1"/>
      <c r="H16" s="1"/>
      <c r="I16" s="1"/>
    </row>
    <row r="17" spans="7:9">
      <c r="G17" s="1"/>
      <c r="H17" s="1"/>
      <c r="I17" s="1"/>
    </row>
    <row r="18" spans="7:9">
      <c r="G18" s="1"/>
      <c r="H18" s="1"/>
      <c r="I18" s="1"/>
    </row>
    <row r="19" spans="7:9">
      <c r="G19" s="1"/>
      <c r="H19" s="1"/>
      <c r="I19" s="1"/>
    </row>
    <row r="20" spans="7:9">
      <c r="G20" s="1"/>
      <c r="H20" s="1"/>
      <c r="I20" s="1"/>
    </row>
    <row r="21" spans="7:9">
      <c r="G21" s="1"/>
      <c r="H21" s="1"/>
      <c r="I21" s="1"/>
    </row>
    <row r="22" spans="7:9">
      <c r="G22" s="1"/>
      <c r="H22" s="1"/>
      <c r="I22" s="1"/>
    </row>
    <row r="23" spans="7:9">
      <c r="G23" s="1"/>
      <c r="H23" s="1"/>
      <c r="I23" s="1"/>
    </row>
    <row r="24" spans="7:9">
      <c r="G24" s="1"/>
      <c r="H24" s="1"/>
      <c r="I24" s="1"/>
    </row>
    <row r="25" spans="7:9">
      <c r="G25" s="1"/>
      <c r="H25" s="1"/>
      <c r="I25" s="1"/>
    </row>
    <row r="26" spans="7:9">
      <c r="G26" s="1"/>
      <c r="H26" s="1"/>
      <c r="I26" s="1"/>
    </row>
    <row r="27" spans="7:9">
      <c r="G27" s="1"/>
      <c r="H27" s="1"/>
      <c r="I27" s="1"/>
    </row>
    <row r="28" spans="7:9">
      <c r="G28" s="1"/>
      <c r="H28" s="1"/>
      <c r="I28" s="1"/>
    </row>
    <row r="29" spans="7:9">
      <c r="G29" s="1"/>
      <c r="H29" s="1"/>
      <c r="I29" s="1"/>
    </row>
    <row r="30" spans="7:9">
      <c r="G30" s="1"/>
      <c r="H30" s="1"/>
      <c r="I30" s="1"/>
    </row>
    <row r="31" spans="7:9">
      <c r="G31" s="1"/>
      <c r="H31" s="1"/>
      <c r="I31" s="1"/>
    </row>
    <row r="32" spans="7:9">
      <c r="G32" s="1"/>
      <c r="H32" s="1"/>
      <c r="I32" s="1"/>
    </row>
    <row r="33" spans="7:9">
      <c r="G33" s="1"/>
      <c r="H33" s="1"/>
      <c r="I33" s="1"/>
    </row>
    <row r="34" spans="7:9">
      <c r="G34" s="1"/>
      <c r="H34" s="1"/>
      <c r="I34" s="1"/>
    </row>
    <row r="35" spans="7:9">
      <c r="G35" s="1"/>
      <c r="H35" s="1"/>
      <c r="I35" s="1"/>
    </row>
    <row r="36" spans="7:9">
      <c r="G36" s="1"/>
      <c r="H36" s="1"/>
      <c r="I36" s="1"/>
    </row>
    <row r="37" spans="7:9">
      <c r="G37" s="1"/>
      <c r="H37" s="1"/>
      <c r="I37" s="1"/>
    </row>
    <row r="38" spans="7:9">
      <c r="G38" s="1"/>
      <c r="H38" s="1"/>
      <c r="I38" s="1"/>
    </row>
    <row r="39" spans="7:9">
      <c r="G39" s="1"/>
      <c r="H39" s="1"/>
      <c r="I39" s="1"/>
    </row>
    <row r="40" spans="7:9">
      <c r="G40" s="1"/>
      <c r="H40" s="1"/>
      <c r="I40" s="1"/>
    </row>
    <row r="41" spans="7:9">
      <c r="G41" s="1"/>
      <c r="H41" s="1"/>
      <c r="I41" s="1"/>
    </row>
    <row r="42" spans="7:9">
      <c r="G42" s="1"/>
      <c r="H42" s="1"/>
      <c r="I42" s="1"/>
    </row>
    <row r="43" spans="7:9">
      <c r="G43" s="1"/>
      <c r="H43" s="1"/>
      <c r="I43" s="1"/>
    </row>
    <row r="44" spans="7:9">
      <c r="G44" s="1"/>
      <c r="H44" s="1"/>
      <c r="I44" s="1"/>
    </row>
    <row r="45" spans="7:9">
      <c r="G45" s="1"/>
      <c r="H45" s="1"/>
      <c r="I45" s="1"/>
    </row>
    <row r="46" spans="7:9">
      <c r="G46" s="1"/>
      <c r="H46" s="1"/>
      <c r="I46" s="1"/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I16" sqref="I16"/>
    </sheetView>
  </sheetViews>
  <sheetFormatPr defaultColWidth="9" defaultRowHeight="16.8"/>
  <cols>
    <col min="1" max="1" width="10.6428571428571" customWidth="1"/>
    <col min="2" max="2" width="14" customWidth="1"/>
    <col min="3" max="3" width="11.7142857142857" customWidth="1"/>
    <col min="4" max="4" width="22.7857142857143" customWidth="1"/>
    <col min="5" max="5" width="36.3571428571429" customWidth="1"/>
    <col min="6" max="8" width="13.2142857142857" customWidth="1"/>
    <col min="9" max="9" width="51.9285714285714" customWidth="1"/>
    <col min="10" max="10" width="12.7142857142857" customWidth="1"/>
  </cols>
  <sheetData>
    <row r="1" spans="1:10">
      <c r="A1" t="s">
        <v>48</v>
      </c>
      <c r="B1" t="s">
        <v>49</v>
      </c>
      <c r="C1" t="s">
        <v>50</v>
      </c>
      <c r="D1" t="s">
        <v>51</v>
      </c>
      <c r="E1" t="s">
        <v>4</v>
      </c>
      <c r="F1" t="s">
        <v>52</v>
      </c>
      <c r="G1" t="s">
        <v>53</v>
      </c>
      <c r="H1" t="s">
        <v>54</v>
      </c>
      <c r="I1" t="s">
        <v>55</v>
      </c>
      <c r="J1" t="s">
        <v>20</v>
      </c>
    </row>
    <row r="2" spans="1:10">
      <c r="A2" t="str">
        <f t="shared" ref="A2:A9" si="0">"140018661"</f>
        <v>140018661</v>
      </c>
      <c r="B2" t="str">
        <f t="shared" ref="B2:B8" si="1">"140018161662"</f>
        <v>140018161662</v>
      </c>
      <c r="C2" t="str">
        <f t="shared" ref="C2:C9" si="2">"XX旗舰店"</f>
        <v>XX旗舰店</v>
      </c>
      <c r="D2" t="str">
        <f>"2025-11-31 16:22:38"</f>
        <v>2025-11-31 16:22:38</v>
      </c>
      <c r="E2" t="str">
        <f>"20250731239925073116223803735"</f>
        <v>20250731239925073116223803735</v>
      </c>
      <c r="F2">
        <v>369278.63</v>
      </c>
      <c r="G2" t="s">
        <v>56</v>
      </c>
      <c r="H2">
        <v>12.8</v>
      </c>
      <c r="I2" t="str">
        <f>"售后服务单号3191462649，对应订单号319685250747"</f>
        <v>售后服务单号3191462649，对应订单号319685250747</v>
      </c>
      <c r="J2" t="str">
        <f t="shared" ref="J2:J9" si="3">"2025-11-30"</f>
        <v>2025-11-30</v>
      </c>
    </row>
    <row r="3" spans="1:10">
      <c r="A3" t="str">
        <f t="shared" si="0"/>
        <v>140018661</v>
      </c>
      <c r="B3" t="str">
        <f t="shared" si="1"/>
        <v>140018161662</v>
      </c>
      <c r="C3" t="str">
        <f t="shared" si="2"/>
        <v>XX旗舰店</v>
      </c>
      <c r="D3" t="str">
        <f>"2025-11-31 14:37:59"</f>
        <v>2025-11-31 14:37:59</v>
      </c>
      <c r="E3" t="str">
        <f>"20250731238125073114375903992"</f>
        <v>20250731238125073114375903992</v>
      </c>
      <c r="F3">
        <v>369406.33</v>
      </c>
      <c r="G3" t="s">
        <v>56</v>
      </c>
      <c r="H3">
        <v>12.8</v>
      </c>
      <c r="I3" t="str">
        <f>"售后服务单号3192030743，对应订单号329826626816"</f>
        <v>售后服务单号3192030743，对应订单号329826626816</v>
      </c>
      <c r="J3" t="str">
        <f t="shared" si="3"/>
        <v>2025-11-30</v>
      </c>
    </row>
    <row r="4" spans="1:10">
      <c r="A4" t="str">
        <f t="shared" si="0"/>
        <v>140018661</v>
      </c>
      <c r="B4" t="str">
        <f t="shared" si="1"/>
        <v>140018161662</v>
      </c>
      <c r="C4" t="str">
        <f t="shared" si="2"/>
        <v>XX旗舰店</v>
      </c>
      <c r="D4" t="str">
        <f>"2025-11-31 12:56:43"</f>
        <v>2025-11-31 12:56:43</v>
      </c>
      <c r="E4" t="str">
        <f>"20250731014656140018161002148898"</f>
        <v>20250731014656140018161002148898</v>
      </c>
      <c r="F4">
        <v>369419.13</v>
      </c>
      <c r="G4" t="s">
        <v>56</v>
      </c>
      <c r="H4">
        <v>1177.03</v>
      </c>
      <c r="I4" t="str">
        <f>"2025年7月30日费项"</f>
        <v>2025年7月30日费项</v>
      </c>
      <c r="J4" t="str">
        <f t="shared" si="3"/>
        <v>2025-11-30</v>
      </c>
    </row>
    <row r="5" spans="1:10">
      <c r="A5" t="str">
        <f t="shared" si="0"/>
        <v>140018661</v>
      </c>
      <c r="B5" t="str">
        <f t="shared" si="1"/>
        <v>140018161662</v>
      </c>
      <c r="C5" t="str">
        <f t="shared" si="2"/>
        <v>XX旗舰店</v>
      </c>
      <c r="D5" t="str">
        <f>"2025-11-31 12:56:43"</f>
        <v>2025-11-31 12:56:43</v>
      </c>
      <c r="E5" t="str">
        <f>"20250731014656140018161002148891"</f>
        <v>20250731014656140018161002148891</v>
      </c>
      <c r="F5">
        <v>370596.16</v>
      </c>
      <c r="G5" t="s">
        <v>56</v>
      </c>
      <c r="H5">
        <v>464.96</v>
      </c>
      <c r="I5" t="str">
        <f>"2025年7月30日代收付服务费"</f>
        <v>2025年7月30日代收付服务费</v>
      </c>
      <c r="J5" t="str">
        <f t="shared" si="3"/>
        <v>2025-11-30</v>
      </c>
    </row>
    <row r="6" spans="1:10">
      <c r="A6" t="str">
        <f t="shared" si="0"/>
        <v>140018661</v>
      </c>
      <c r="B6" t="str">
        <f t="shared" si="1"/>
        <v>140018161662</v>
      </c>
      <c r="C6" t="str">
        <f t="shared" si="2"/>
        <v>XX旗舰店</v>
      </c>
      <c r="D6" t="str">
        <f>"2025-11-31 12:56:43"</f>
        <v>2025-11-31 12:56:43</v>
      </c>
      <c r="E6" t="str">
        <f>"20250731014656140018161002148881"</f>
        <v>20250731014656140018161002148881</v>
      </c>
      <c r="F6">
        <v>371061.12</v>
      </c>
      <c r="G6" t="s">
        <v>56</v>
      </c>
      <c r="H6">
        <v>129.4</v>
      </c>
      <c r="I6" t="str">
        <f>"2025年7月30日退货金额"</f>
        <v>2025年7月30日退货金额</v>
      </c>
      <c r="J6" t="str">
        <f t="shared" si="3"/>
        <v>2025-11-30</v>
      </c>
    </row>
    <row r="7" spans="1:10">
      <c r="A7" t="str">
        <f t="shared" si="0"/>
        <v>140018661</v>
      </c>
      <c r="B7" t="str">
        <f t="shared" si="1"/>
        <v>140018161662</v>
      </c>
      <c r="C7" t="str">
        <f t="shared" si="2"/>
        <v>XX旗舰店</v>
      </c>
      <c r="D7" t="str">
        <f>"2025-11-31 12:56:43"</f>
        <v>2025-11-31 12:56:43</v>
      </c>
      <c r="E7" t="str">
        <f>"20250731014656140018161002148905"</f>
        <v>20250731014656140018161002148905</v>
      </c>
      <c r="F7">
        <v>371190.52</v>
      </c>
      <c r="G7" t="s">
        <v>56</v>
      </c>
      <c r="H7">
        <v>44.74</v>
      </c>
      <c r="I7" t="str">
        <f>"2025年7月30日费项"</f>
        <v>2025年7月30日费项</v>
      </c>
      <c r="J7" t="str">
        <f t="shared" si="3"/>
        <v>2025-11-30</v>
      </c>
    </row>
    <row r="8" spans="1:10">
      <c r="A8" t="str">
        <f t="shared" si="0"/>
        <v>140018661</v>
      </c>
      <c r="B8" t="str">
        <f t="shared" si="1"/>
        <v>140018161662</v>
      </c>
      <c r="C8" t="str">
        <f t="shared" si="2"/>
        <v>XX旗舰店</v>
      </c>
      <c r="D8" t="str">
        <f>"2025-11-31 12:56:43"</f>
        <v>2025-11-31 12:56:43</v>
      </c>
      <c r="E8" t="str">
        <f>"20250731014656140018161002148874"</f>
        <v>20250731014656140018161002148874</v>
      </c>
      <c r="F8">
        <v>371235.26</v>
      </c>
      <c r="G8">
        <v>6727.37</v>
      </c>
      <c r="H8" t="s">
        <v>56</v>
      </c>
      <c r="I8" t="str">
        <f>"2025年7月30日微信等其他支付方式货款"</f>
        <v>2025年7月30日微信等其他支付方式货款</v>
      </c>
      <c r="J8" t="str">
        <f t="shared" si="3"/>
        <v>2025-11-30</v>
      </c>
    </row>
    <row r="9" spans="1:10">
      <c r="A9" t="str">
        <f t="shared" si="0"/>
        <v>140018661</v>
      </c>
      <c r="B9" t="str">
        <f>"140018161662"</f>
        <v>140018161662</v>
      </c>
      <c r="C9" t="str">
        <f t="shared" si="2"/>
        <v>XX旗舰店</v>
      </c>
      <c r="D9" t="str">
        <f>"2025-11-31 12:56:43"</f>
        <v>2025-11-31 12:56:43</v>
      </c>
      <c r="E9" t="str">
        <f>"20250731014656140018161002148868"</f>
        <v>20250731014656140018161002148868</v>
      </c>
      <c r="F9">
        <v>364507.89</v>
      </c>
      <c r="G9">
        <v>16286.04</v>
      </c>
      <c r="H9" t="s">
        <v>56</v>
      </c>
      <c r="I9" t="str">
        <f>"2025年7月30日京东支付货款"</f>
        <v>2025年7月30日京东支付货款</v>
      </c>
      <c r="J9" t="str">
        <f t="shared" si="3"/>
        <v>2025-11-30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结算表</vt:lpstr>
      <vt:lpstr>资金表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ChenYanAcc</dc:creator>
  <cp:lastModifiedBy>WPS_121362007</cp:lastModifiedBy>
  <dcterms:created xsi:type="dcterms:W3CDTF">2025-08-23T17:39:00Z</dcterms:created>
  <dcterms:modified xsi:type="dcterms:W3CDTF">2025-11-26T16:54:45Z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IPGFID">
    <vt:lpwstr>[DocID]=C41090D6-4E70-446C-928C-E2A7E08B2BA4</vt:lpwstr>
  </property>
  <property fmtid="{D5CDD505-2E9C-101B-9397-08002B2CF9AE}" pid="3" name="_IPGFLOW_P-8285_E-0_CV-88520CEC_CN-C11F5048">
    <vt:lpwstr>DPFPMK|3|50|1|0</vt:lpwstr>
  </property>
  <property fmtid="{D5CDD505-2E9C-101B-9397-08002B2CF9AE}" pid="4" name="_IPGFLOW_P-8285_E-1_FP-1_SP-1_CV-3C1D5828_CN-745B5840">
    <vt:lpwstr>hQEBO82j7EGsUNPshBEC7Q1KEwFdac4pcOfYq10zq9pSmOJwZeOUjSY4Gne5ah+1UDg6Q1qEJUSsBmAiHNKb75jXtDjsWoGIEigBa5GiaRvYBPLBj68uYzzNe6F/vOF0OahjXv/w1OpHVZIDa7wPCgEN3Mu79OJgPo4g0fDdPRHJtboFbDqXxpNTfflDmW71w9WWqThRDkEp9WWfP/l+Mr+RFOp6oYundMo0DV9NF9gHLW3xjlfn4pE7SwWUH1I</vt:lpwstr>
  </property>
  <property fmtid="{D5CDD505-2E9C-101B-9397-08002B2CF9AE}" pid="5" name="_IPGFLOW_P-8285_E-1_FP-1_SP-2_CV-7DEA317B_CN-3732CC69">
    <vt:lpwstr>kLPgEHwreFR52fjamR7FEmejjvsyMtS4VNKbSAXxkrB/xjfdpZkiFouUami5xmSn+6zQ5kamArBMkTd/AiA8ulgSDrP+Tup2jFvcSp5fXW8AYOWvtfZLGFK5LOe4isapE1GLCV7egmRIBBe/4LRijuGvFHUU7hb2IcZ8hUYKyrELV0RypYY3NABtdvcTo6pFDYEQsMFojLzca8XnjVZq7nQDFLmFF/Cy3Si+WYeqaH2hZg+AuHd+bA0Rj9wYkpk</vt:lpwstr>
  </property>
  <property fmtid="{D5CDD505-2E9C-101B-9397-08002B2CF9AE}" pid="6" name="_IPGFLOW_P-8285_E-1_FP-1_SP-3_CV-55B5EEB1_CN-75212D40">
    <vt:lpwstr>XwI8yJYL1LDh9Mhu49vjQkpA==</vt:lpwstr>
  </property>
  <property fmtid="{D5CDD505-2E9C-101B-9397-08002B2CF9AE}" pid="7" name="_IPGFLOW_P-8285_E-0_FP-1_CV-655D092D_CN-8F5F5EAE">
    <vt:lpwstr>DPSPMK|3|536|3|0</vt:lpwstr>
  </property>
  <property fmtid="{D5CDD505-2E9C-101B-9397-08002B2CF9AE}" pid="8" name="KSOProductBuildVer">
    <vt:lpwstr>2052-12.1.23540.23540</vt:lpwstr>
  </property>
  <property fmtid="{D5CDD505-2E9C-101B-9397-08002B2CF9AE}" pid="9" name="ICV">
    <vt:lpwstr>020ED9DB489A4D054B94B668FF70C9B0_42</vt:lpwstr>
  </property>
</Properties>
</file>